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MODEL" sheetId="2" state="visible" r:id="rId4"/>
    <sheet name="3-Year Plan" sheetId="3" state="visible" r:id="rId5"/>
    <sheet name="Pipeline (known)" sheetId="4" state="visible" r:id="rId6"/>
    <sheet name="Questions for Vren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<sst xmlns="http://schemas.openxmlformats.org/spreadsheetml/2006/main" count="280" uniqueCount="164">
  <si>
    <t xml:space="preserve">WANDERLUST EVENTS — Season Revenue Model</t>
  </si>
  <si>
    <t xml:space="preserve">Vren Heierli · Very Vivid Events FZE · built for the investment / partnership deck · 15 Jun 2026</t>
  </si>
  <si>
    <t xml:space="preserve">HOW TO USE</t>
  </si>
  <si>
    <t xml:space="preserve">• Go to the MODEL sheet. Change any BLUE number to flex the plan. Black cells are formulas — leave them.</t>
  </si>
  <si>
    <t xml:space="preserve">• Three scenarios run side by side: Conservative (~AED 2.0m) · Base (~AED 2.5m) · Stretch (~AED 3.1m).</t>
  </si>
  <si>
    <t xml:space="preserve">• YELLOW cells are assumptions Vren must confirm (see 'Questions for Vren' sheet). Treat as estimates until she does.</t>
  </si>
  <si>
    <t xml:space="preserve">• Margins are built per stream: camp hire, Food (60%), 3rd-party services (50%). Blended net margin lands ~50% after season costs.</t>
  </si>
  <si>
    <t xml:space="preserve">WHAT'S REAL vs ESTIMATED</t>
  </si>
  <si>
    <t xml:space="preserve">REAL (evidenced): Laureus event invoice = AED 333,400 (40 teepees, 3 nights). Teepee rate AED 500–600/day. Corporate day AED 20–60k. Asset lot 40 teepees for AED 100k. Live enquiry: Kayan Wellness Festival 2026 (200 tents via LinkViva). 3 written testimonials.</t>
  </si>
  <si>
    <t xml:space="preserve">ESTIMATED (not yet from Vren): event counts per season, average values per stream, F&amp;B &amp; add-on volumes, and the season operating costs. These are defensible placeholders to be replaced with Vren's real numbers.</t>
  </si>
  <si>
    <t xml:space="preserve">COLOUR KEY</t>
  </si>
  <si>
    <t xml:space="preserve">BLUE = input you can change   ·   BLACK = formula   ·   YELLOW = confirm with Vren   ·   GREEN = evidenced fact</t>
  </si>
  <si>
    <t xml:space="preserve">WANDERLUST EVENTS — Season Revenue Model (Sept–May)</t>
  </si>
  <si>
    <t xml:space="preserve">Driver</t>
  </si>
  <si>
    <t xml:space="preserve">Unit</t>
  </si>
  <si>
    <t xml:space="preserve">Conservative</t>
  </si>
  <si>
    <t xml:space="preserve">Base</t>
  </si>
  <si>
    <t xml:space="preserve">Stretch</t>
  </si>
  <si>
    <t xml:space="preserve">Notes / source</t>
  </si>
  <si>
    <t xml:space="preserve">REVENUE — EVENTS (weekends)</t>
  </si>
  <si>
    <t xml:space="preserve">Marquee festival / large event — count</t>
  </si>
  <si>
    <t xml:space="preserve">events/season</t>
  </si>
  <si>
    <t xml:space="preserve">Laureus-scale. 1 evidenced (AED 333k).</t>
  </si>
  <si>
    <t xml:space="preserve">   avg value</t>
  </si>
  <si>
    <t xml:space="preserve">AED/event</t>
  </si>
  <si>
    <t xml:space="preserve">Laureus invoice AED 333,400 is the top benchmark.</t>
  </si>
  <si>
    <t xml:space="preserve">   = subtotal</t>
  </si>
  <si>
    <t xml:space="preserve">AED</t>
  </si>
  <si>
    <t xml:space="preserve">Private / bespoke camp (weekend) — count</t>
  </si>
  <si>
    <t xml:space="preserve">30–80 pax, birthdays, VIP groups.</t>
  </si>
  <si>
    <t xml:space="preserve">Corporate buy-in cited ~AED 60k; 4-teepee min ~AED 4k.</t>
  </si>
  <si>
    <t xml:space="preserve">REVENUE — CORPORATE (weekday / non-weekend)</t>
  </si>
  <si>
    <t xml:space="preserve">Corporate wellness / team camp — count</t>
  </si>
  <si>
    <t xml:space="preserve">Mid-week. HR/CSR/wellness.</t>
  </si>
  <si>
    <t xml:space="preserve">Corporate wellness day cited AED 20–60k.</t>
  </si>
  <si>
    <t xml:space="preserve">Car / brand activation — count</t>
  </si>
  <si>
    <t xml:space="preserve">INEOS / KTM / BMW / Mercedes model.</t>
  </si>
  <si>
    <t xml:space="preserve">Bespoke off-road + catering.</t>
  </si>
  <si>
    <t xml:space="preserve">Day VIP lounge — count</t>
  </si>
  <si>
    <t xml:space="preserve">Golf/concerts/marathons. Fast, no overnight.</t>
  </si>
  <si>
    <t xml:space="preserve">~500 AED/unit chill-out lounge.</t>
  </si>
  <si>
    <t xml:space="preserve">REVENUE — ANCILLARY</t>
  </si>
  <si>
    <t xml:space="preserve">Camp-hire revenue (subtotal)</t>
  </si>
  <si>
    <t xml:space="preserve">Food / food-truck revenue</t>
  </si>
  <si>
    <t xml:space="preserve">AED/season</t>
  </si>
  <si>
    <t xml:space="preserve">Margin 60%. Attaches to most events.</t>
  </si>
  <si>
    <t xml:space="preserve">3rd-party add-ons revenue</t>
  </si>
  <si>
    <t xml:space="preserve">Yoga, falconry, ice baths, drummers. Margin 50%.</t>
  </si>
  <si>
    <t xml:space="preserve">TOTAL REVENUE</t>
  </si>
  <si>
    <t xml:space="preserve">Total events / season</t>
  </si>
  <si>
    <t xml:space="preserve">events</t>
  </si>
  <si>
    <t xml:space="preserve">Vision cited = ~50 events.</t>
  </si>
  <si>
    <t xml:space="preserve">MARGINS</t>
  </si>
  <si>
    <t xml:space="preserve">Camp-hire gross margin %</t>
  </si>
  <si>
    <t xml:space="preserve">%</t>
  </si>
  <si>
    <t xml:space="preserve">Asset owned; cost = crew, transport, consumables.</t>
  </si>
  <si>
    <t xml:space="preserve">Food margin %</t>
  </si>
  <si>
    <t xml:space="preserve">Per Anthony.</t>
  </si>
  <si>
    <t xml:space="preserve">3rd-party services margin %</t>
  </si>
  <si>
    <t xml:space="preserve">Gross profit</t>
  </si>
  <si>
    <t xml:space="preserve">Gross margin %</t>
  </si>
  <si>
    <t xml:space="preserve">SEASON OPERATING COSTS</t>
  </si>
  <si>
    <t xml:space="preserve">Freelance crew (per-event teams)</t>
  </si>
  <si>
    <t xml:space="preserve">6/team to build a teepee in ~1hr.</t>
  </si>
  <si>
    <t xml:space="preserve">Transport &amp; logistics</t>
  </si>
  <si>
    <t xml:space="preserve">Mobile model; relocate per event.</t>
  </si>
  <si>
    <t xml:space="preserve">Storage / yard</t>
  </si>
  <si>
    <t xml:space="preserve">Off-season + between events.</t>
  </si>
  <si>
    <t xml:space="preserve">Repairs / refurb / covers</t>
  </si>
  <si>
    <t xml:space="preserve">2 teepees repairable; new covers budget.</t>
  </si>
  <si>
    <t xml:space="preserve">Licence / insurance</t>
  </si>
  <si>
    <t xml:space="preserve">Tourism vs arena licence TBC.</t>
  </si>
  <si>
    <t xml:space="preserve">Marketing engine (Articulate)</t>
  </si>
  <si>
    <t xml:space="preserve">Run by Anthony — content, socials, pipeline, booking.</t>
  </si>
  <si>
    <t xml:space="preserve">Total operating costs</t>
  </si>
  <si>
    <t xml:space="preserve">RESULT</t>
  </si>
  <si>
    <t xml:space="preserve">EBITDA (season)</t>
  </si>
  <si>
    <t xml:space="preserve">Net margin %</t>
  </si>
  <si>
    <t xml:space="preserve">Target ~50%.</t>
  </si>
  <si>
    <t xml:space="preserve">INVESTMENT</t>
  </si>
  <si>
    <t xml:space="preserve">Investment (asset buy-in)</t>
  </si>
  <si>
    <t xml:space="preserve">40 teepees + glamping kit + pool.</t>
  </si>
  <si>
    <t xml:space="preserve">EBITDA / investment (×)</t>
  </si>
  <si>
    <t xml:space="preserve">x</t>
  </si>
  <si>
    <t xml:space="preserve">How many times the 100k the season returns.</t>
  </si>
  <si>
    <t xml:space="preserve">Months to repay 100k (from EBITDA)</t>
  </si>
  <si>
    <t xml:space="preserve">months</t>
  </si>
  <si>
    <t xml:space="preserve">Across a 9-month season.</t>
  </si>
  <si>
    <t xml:space="preserve">WANDERLUST EVENTS — 3-Year Base Plan (ramp to AED 1–1.5m+ EBITDA)</t>
  </si>
  <si>
    <t xml:space="preserve">Year 1 = current Base case (linked from MODEL). Years 2–3 = base ramp: more events + ~5%/yr price uplift, margins held, costs scaled. Blue = input · Green = linked from MODEL · Black/bold = formula.</t>
  </si>
  <si>
    <t xml:space="preserve">Year 1</t>
  </si>
  <si>
    <t xml:space="preserve">Year 2</t>
  </si>
  <si>
    <t xml:space="preserve">Year 3</t>
  </si>
  <si>
    <t xml:space="preserve">Notes / assumption</t>
  </si>
  <si>
    <t xml:space="preserve">Laureus-scale. 2 → 3 → 4 as reputation compounds.</t>
  </si>
  <si>
    <t xml:space="preserve">~5%/yr uplift off AED 250k (Laureus AED 333k ceiling).</t>
  </si>
  <si>
    <t xml:space="preserve">Private / bespoke camp — count</t>
  </si>
  <si>
    <t xml:space="preserve">30–80 pax. 14 → 18 → 24 on pipeline + referrals.</t>
  </si>
  <si>
    <t xml:space="preserve">~5%/yr uplift off AED 45k.</t>
  </si>
  <si>
    <t xml:space="preserve">REVENUE — CORPORATE (weekday)</t>
  </si>
  <si>
    <t xml:space="preserve">Mid-week HR/CSR/wellness. 14 → 18 → 22.</t>
  </si>
  <si>
    <t xml:space="preserve">~5%/yr uplift off AED 40k.</t>
  </si>
  <si>
    <t xml:space="preserve">INEOS/KTM/BMW model. 4 → 6 → 8.</t>
  </si>
  <si>
    <t xml:space="preserve">~5%/yr uplift off AED 60k.</t>
  </si>
  <si>
    <t xml:space="preserve">Golf/concerts/marathons/Rugby Sevens. 16 → 22 → 30.</t>
  </si>
  <si>
    <t xml:space="preserve">~5%/yr uplift off AED 11k.</t>
  </si>
  <si>
    <t xml:space="preserve">Scales with event count; 60% margin.</t>
  </si>
  <si>
    <t xml:space="preserve">Yoga/falconry/ice baths/drummers; 50% margin.</t>
  </si>
  <si>
    <t xml:space="preserve">Vision ≈ 50+ at maturity.</t>
  </si>
  <si>
    <t xml:space="preserve">Asset owned; cost = crew/transport/consumables.</t>
  </si>
  <si>
    <t xml:space="preserve">More events → more build teams.</t>
  </si>
  <si>
    <t xml:space="preserve">More relocations.</t>
  </si>
  <si>
    <t xml:space="preserve">Larger kit footprint.</t>
  </si>
  <si>
    <t xml:space="preserve">Higher utilisation.</t>
  </si>
  <si>
    <t xml:space="preserve">Scales with venues.</t>
  </si>
  <si>
    <t xml:space="preserve">Content/socials/pipeline/booking.</t>
  </si>
  <si>
    <t xml:space="preserve">GROWTH CHECK</t>
  </si>
  <si>
    <t xml:space="preserve">EBITDA YoY growth %</t>
  </si>
  <si>
    <t xml:space="preserve">Revenue CAGR (Y1→Y3)</t>
  </si>
  <si>
    <t xml:space="preserve">2-year CAGR.</t>
  </si>
  <si>
    <t xml:space="preserve">Cumulative 3-yr EBITDA</t>
  </si>
  <si>
    <t xml:space="preserve">Pre-tax, pre-capex beyond Y1 buy-in.</t>
  </si>
  <si>
    <t xml:space="preserve">KNOWN PIPELINE &amp; PROOF (evidenced — not modelled assumptions)</t>
  </si>
  <si>
    <t xml:space="preserve">Opportunity / client</t>
  </si>
  <si>
    <t xml:space="preserve">Status</t>
  </si>
  <si>
    <t xml:space="preserve">Value AED</t>
  </si>
  <si>
    <t xml:space="preserve">Stage</t>
  </si>
  <si>
    <t xml:space="preserve">Evidence</t>
  </si>
  <si>
    <t xml:space="preserve">Laureus Group (Absolute Adventures)</t>
  </si>
  <si>
    <t xml:space="preserve">Delivered</t>
  </si>
  <si>
    <t xml:space="preserve">Invoiced</t>
  </si>
  <si>
    <t xml:space="preserve">Invoice 18105 (PDF)</t>
  </si>
  <si>
    <t xml:space="preserve">Kayan Wellness Festival 2026 (LinkViva)</t>
  </si>
  <si>
    <t xml:space="preserve">Live enquiry</t>
  </si>
  <si>
    <t xml:space="preserve">Proposal requested</t>
  </si>
  <si>
    <t xml:space="preserve">Email enquiry — 200 tents, Fahid Island AD</t>
  </si>
  <si>
    <t xml:space="preserve">GoToDXB partnership</t>
  </si>
  <si>
    <t xml:space="preserve">Warm</t>
  </si>
  <si>
    <t xml:space="preserve">Next-season intent</t>
  </si>
  <si>
    <t xml:space="preserve">Demand email 9 Jun 2026</t>
  </si>
  <si>
    <t xml:space="preserve">Al Deyafa Oasis (Roslynne)</t>
  </si>
  <si>
    <t xml:space="preserve">Warm partner</t>
  </si>
  <si>
    <t xml:space="preserve">Reference + referrals</t>
  </si>
  <si>
    <t xml:space="preserve">20-yr reference letter</t>
  </si>
  <si>
    <t xml:space="preserve">Paul Harty retreats</t>
  </si>
  <si>
    <t xml:space="preserve">Repeat client</t>
  </si>
  <si>
    <t xml:space="preserve">Recurring</t>
  </si>
  <si>
    <t xml:space="preserve">Testimonial — Mingle 45+, Men's Wellness ~20</t>
  </si>
  <si>
    <t xml:space="preserve">INEOS / KTM / BMW / Mercedes</t>
  </si>
  <si>
    <t xml:space="preserve">Past delivered</t>
  </si>
  <si>
    <t xml:space="preserve">Re-bookable</t>
  </si>
  <si>
    <t xml:space="preserve">Photos + deck</t>
  </si>
  <si>
    <t xml:space="preserve">Note: only Laureus has a hard invoice value. Others are live/warm — value to be scoped with Vren.</t>
  </si>
  <si>
    <t xml:space="preserve">QUESTIONS FOR VREN — to replace the yellow assumptions with real numbers</t>
  </si>
  <si>
    <t xml:space="preserve">In a normal full season (Sept–May), how many events of each type did the old camp actually do? (festivals / private weekend camps / corporate weekday / brand activations / day-VIP)</t>
  </si>
  <si>
    <t xml:space="preserve">What did each type typically invoice? Give a low–typical–high for each.</t>
  </si>
  <si>
    <t xml:space="preserve">What is your real teepee day-rate now, and the minimum booking?</t>
  </si>
  <si>
    <t xml:space="preserve">Food: typical spend per head, and is the food truck yours (margin) or a preferred supplier (commission only)?</t>
  </si>
  <si>
    <t xml:space="preserve">3rd-party add-ons (yoga, falconry, ice baths, drummers): what do you charge and what do they cost you?</t>
  </si>
  <si>
    <t xml:space="preserve">Per-event direct costs: crew headcount + day rate, transport, consumables — rough numbers.</t>
  </si>
  <si>
    <t xml:space="preserve">Fixed season costs: storage/yard, licence, insurance, any salaried person.</t>
  </si>
  <si>
    <t xml:space="preserve">Realistic max concurrent camps with 40 teepees + your crew? (sets the capacity ceiling)</t>
  </si>
  <si>
    <t xml:space="preserve">Which pipeline deals are genuinely close, and at what value? (the '3–5 deals near AED 200k' you mentioned)</t>
  </si>
  <si>
    <t xml:space="preserve">Does the AED 100k buy-in include delivery/relocation, or is that on top?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</si>
</sst>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%"/>
    <numFmt numFmtId="167" formatCode="0.0\x"/>
    <numFmt numFmtId="168" formatCode="0.0"/>
    <numFmt numFmtId="169" formatCode="#,##0;\(#,##0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3"/>
      <color rgb="FF1F4E5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B5613A"/>
      <name val="Arial"/>
      <family val="0"/>
      <charset val="1"/>
    </font>
    <font>
      <sz val="10"/>
      <color rgb="FF008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FFF2CC"/>
        <bgColor rgb="FFF4EFE6"/>
      </patternFill>
    </fill>
    <fill>
      <patternFill patternType="solid">
        <fgColor rgb="FFE2EFDA"/>
        <bgColor rgb="FFF4EFE6"/>
      </patternFill>
    </fill>
    <fill>
      <patternFill patternType="solid">
        <fgColor rgb="FFD9E1E2"/>
        <bgColor rgb="FFE2EFDA"/>
      </patternFill>
    </fill>
    <fill>
      <patternFill patternType="solid">
        <fgColor rgb="FFF4EFE6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B5613A"/>
      <rgbColor rgb="FFFFF2CC"/>
      <rgbColor rgb="FFF4EFE6"/>
      <rgbColor rgb="FF660066"/>
      <rgbColor rgb="FFFF8080"/>
      <rgbColor rgb="FF0066CC"/>
      <rgbColor rgb="FFD9E1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4E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10"/>
  </cols>
  <sheetData>
    <row r="1" customFormat="false" ht="17.25" hidden="false" customHeight="true" outlineLevel="0" collapsed="false">
      <c r="B1" s="2" t="s">
        <v>0</v>
      </c>
    </row>
    <row r="2" customFormat="false" ht="15" hidden="false" customHeight="true" outlineLevel="0" collapsed="false">
      <c r="B2" s="3" t="s">
        <v>1</v>
      </c>
    </row>
    <row r="4" customFormat="false" ht="15" hidden="false" customHeight="true" outlineLevel="0" collapsed="false">
      <c r="B4" s="4" t="s">
        <v>2</v>
      </c>
    </row>
    <row r="5" customFormat="false" ht="15" hidden="false" customHeight="true" outlineLevel="0" collapsed="false">
      <c r="B5" s="5" t="s">
        <v>3</v>
      </c>
    </row>
    <row r="6" customFormat="false" ht="15" hidden="false" customHeight="true" outlineLevel="0" collapsed="false">
      <c r="B6" s="5" t="s">
        <v>4</v>
      </c>
    </row>
    <row r="7" customFormat="false" ht="15" hidden="false" customHeight="true" outlineLevel="0" collapsed="false">
      <c r="B7" s="6" t="s">
        <v>5</v>
      </c>
    </row>
    <row r="8" customFormat="false" ht="15" hidden="false" customHeight="true" outlineLevel="0" collapsed="false">
      <c r="B8" s="5" t="s">
        <v>6</v>
      </c>
    </row>
    <row r="10" customFormat="false" ht="15" hidden="false" customHeight="true" outlineLevel="0" collapsed="false">
      <c r="B10" s="4" t="s">
        <v>7</v>
      </c>
    </row>
    <row r="11" customFormat="false" ht="23.25" hidden="false" customHeight="true" outlineLevel="0" collapsed="false">
      <c r="B11" s="7" t="s">
        <v>8</v>
      </c>
    </row>
    <row r="12" customFormat="false" ht="23.25" hidden="false" customHeight="true" outlineLevel="0" collapsed="false">
      <c r="B12" s="6" t="s">
        <v>9</v>
      </c>
    </row>
    <row r="14" customFormat="false" ht="15" hidden="false" customHeight="true" outlineLevel="0" collapsed="false">
      <c r="B14" s="4" t="s">
        <v>10</v>
      </c>
    </row>
    <row r="15" customFormat="false" ht="15" hidden="false" customHeight="true" outlineLevel="0" collapsed="false">
      <c r="B15" s="5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0"/>
    <col collapsed="false" customWidth="true" hidden="false" outlineLevel="0" max="3" min="3" style="1" width="10"/>
    <col collapsed="false" customWidth="true" hidden="false" outlineLevel="0" max="6" min="4" style="1" width="16"/>
    <col collapsed="false" customWidth="true" hidden="false" outlineLevel="0" max="7" min="7" style="1" width="2"/>
    <col collapsed="false" customWidth="true" hidden="false" outlineLevel="0" max="8" min="8" style="1" width="52"/>
  </cols>
  <sheetData>
    <row r="1" customFormat="false" ht="17.25" hidden="false" customHeight="true" outlineLevel="0" collapsed="false">
      <c r="B1" s="8" t="s">
        <v>12</v>
      </c>
    </row>
    <row r="3" customFormat="false" ht="15" hidden="false" customHeight="true" outlineLevel="0" collapsed="false">
      <c r="B3" s="9" t="s">
        <v>13</v>
      </c>
      <c r="C3" s="9" t="s">
        <v>14</v>
      </c>
      <c r="D3" s="10" t="s">
        <v>15</v>
      </c>
      <c r="E3" s="10" t="s">
        <v>16</v>
      </c>
      <c r="F3" s="10" t="s">
        <v>17</v>
      </c>
      <c r="H3" s="9" t="s">
        <v>18</v>
      </c>
    </row>
    <row r="4" customFormat="false" ht="15" hidden="false" customHeight="true" outlineLevel="0" collapsed="false">
      <c r="B4" s="11" t="s">
        <v>19</v>
      </c>
      <c r="C4" s="11"/>
      <c r="D4" s="11"/>
      <c r="E4" s="11"/>
      <c r="F4" s="11"/>
    </row>
    <row r="5" customFormat="false" ht="15" hidden="false" customHeight="true" outlineLevel="0" collapsed="false">
      <c r="B5" s="12" t="s">
        <v>20</v>
      </c>
      <c r="C5" s="13" t="s">
        <v>21</v>
      </c>
      <c r="D5" s="14" t="n">
        <v>1</v>
      </c>
      <c r="E5" s="14" t="n">
        <v>2</v>
      </c>
      <c r="F5" s="14" t="n">
        <v>3</v>
      </c>
      <c r="H5" s="15" t="s">
        <v>22</v>
      </c>
    </row>
    <row r="6" customFormat="false" ht="15" hidden="false" customHeight="true" outlineLevel="0" collapsed="false">
      <c r="B6" s="12" t="s">
        <v>23</v>
      </c>
      <c r="C6" s="13" t="s">
        <v>24</v>
      </c>
      <c r="D6" s="16" t="n">
        <v>250000</v>
      </c>
      <c r="E6" s="16" t="n">
        <v>250000</v>
      </c>
      <c r="F6" s="16" t="n">
        <v>260000</v>
      </c>
      <c r="H6" s="15" t="s">
        <v>25</v>
      </c>
    </row>
    <row r="7" customFormat="false" ht="15" hidden="false" customHeight="true" outlineLevel="0" collapsed="false">
      <c r="B7" s="12" t="s">
        <v>26</v>
      </c>
      <c r="C7" s="13" t="s">
        <v>27</v>
      </c>
      <c r="D7" s="17" t="n">
        <f aca="false">D5*D6</f>
        <v>250000</v>
      </c>
      <c r="E7" s="17" t="n">
        <f aca="false">E5*E6</f>
        <v>500000</v>
      </c>
      <c r="F7" s="17" t="n">
        <f aca="false">F5*F6</f>
        <v>780000</v>
      </c>
    </row>
    <row r="8" customFormat="false" ht="15" hidden="false" customHeight="true" outlineLevel="0" collapsed="false">
      <c r="B8" s="12" t="s">
        <v>28</v>
      </c>
      <c r="C8" s="13" t="s">
        <v>21</v>
      </c>
      <c r="D8" s="14" t="n">
        <v>14</v>
      </c>
      <c r="E8" s="14" t="n">
        <v>14</v>
      </c>
      <c r="F8" s="14" t="n">
        <v>16</v>
      </c>
      <c r="H8" s="15" t="s">
        <v>29</v>
      </c>
    </row>
    <row r="9" customFormat="false" ht="15" hidden="false" customHeight="true" outlineLevel="0" collapsed="false">
      <c r="B9" s="12" t="s">
        <v>23</v>
      </c>
      <c r="C9" s="13" t="s">
        <v>24</v>
      </c>
      <c r="D9" s="16" t="n">
        <v>42000</v>
      </c>
      <c r="E9" s="16" t="n">
        <v>45000</v>
      </c>
      <c r="F9" s="16" t="n">
        <v>46000</v>
      </c>
      <c r="H9" s="15" t="s">
        <v>30</v>
      </c>
    </row>
    <row r="10" customFormat="false" ht="15" hidden="false" customHeight="true" outlineLevel="0" collapsed="false">
      <c r="B10" s="12" t="s">
        <v>26</v>
      </c>
      <c r="C10" s="13" t="s">
        <v>27</v>
      </c>
      <c r="D10" s="17" t="n">
        <f aca="false">D8*D9</f>
        <v>588000</v>
      </c>
      <c r="E10" s="17" t="n">
        <f aca="false">E8*E9</f>
        <v>630000</v>
      </c>
      <c r="F10" s="17" t="n">
        <f aca="false">F8*F9</f>
        <v>736000</v>
      </c>
    </row>
    <row r="11" customFormat="false" ht="15" hidden="false" customHeight="true" outlineLevel="0" collapsed="false">
      <c r="B11" s="11" t="s">
        <v>31</v>
      </c>
      <c r="C11" s="11"/>
      <c r="D11" s="11"/>
      <c r="E11" s="11"/>
      <c r="F11" s="11"/>
    </row>
    <row r="12" customFormat="false" ht="15" hidden="false" customHeight="true" outlineLevel="0" collapsed="false">
      <c r="B12" s="12" t="s">
        <v>32</v>
      </c>
      <c r="C12" s="13" t="s">
        <v>21</v>
      </c>
      <c r="D12" s="14" t="n">
        <v>14</v>
      </c>
      <c r="E12" s="14" t="n">
        <v>14</v>
      </c>
      <c r="F12" s="14" t="n">
        <v>16</v>
      </c>
      <c r="H12" s="15" t="s">
        <v>33</v>
      </c>
    </row>
    <row r="13" customFormat="false" ht="15" hidden="false" customHeight="true" outlineLevel="0" collapsed="false">
      <c r="B13" s="12" t="s">
        <v>23</v>
      </c>
      <c r="C13" s="13" t="s">
        <v>24</v>
      </c>
      <c r="D13" s="16" t="n">
        <v>40000</v>
      </c>
      <c r="E13" s="16" t="n">
        <v>40000</v>
      </c>
      <c r="F13" s="16" t="n">
        <v>42000</v>
      </c>
      <c r="H13" s="15" t="s">
        <v>34</v>
      </c>
    </row>
    <row r="14" customFormat="false" ht="15" hidden="false" customHeight="true" outlineLevel="0" collapsed="false">
      <c r="B14" s="12" t="s">
        <v>26</v>
      </c>
      <c r="C14" s="13" t="s">
        <v>27</v>
      </c>
      <c r="D14" s="17" t="n">
        <f aca="false">D12*D13</f>
        <v>560000</v>
      </c>
      <c r="E14" s="17" t="n">
        <f aca="false">E12*E13</f>
        <v>560000</v>
      </c>
      <c r="F14" s="17" t="n">
        <f aca="false">F12*F13</f>
        <v>672000</v>
      </c>
    </row>
    <row r="15" customFormat="false" ht="15" hidden="false" customHeight="true" outlineLevel="0" collapsed="false">
      <c r="B15" s="12" t="s">
        <v>35</v>
      </c>
      <c r="C15" s="13" t="s">
        <v>21</v>
      </c>
      <c r="D15" s="14" t="n">
        <v>3</v>
      </c>
      <c r="E15" s="14" t="n">
        <v>4</v>
      </c>
      <c r="F15" s="14" t="n">
        <v>4</v>
      </c>
      <c r="H15" s="15" t="s">
        <v>36</v>
      </c>
    </row>
    <row r="16" customFormat="false" ht="15" hidden="false" customHeight="true" outlineLevel="0" collapsed="false">
      <c r="B16" s="12" t="s">
        <v>23</v>
      </c>
      <c r="C16" s="13" t="s">
        <v>24</v>
      </c>
      <c r="D16" s="16" t="n">
        <v>55000</v>
      </c>
      <c r="E16" s="16" t="n">
        <v>60000</v>
      </c>
      <c r="F16" s="16" t="n">
        <v>60000</v>
      </c>
      <c r="H16" s="15" t="s">
        <v>37</v>
      </c>
    </row>
    <row r="17" customFormat="false" ht="15" hidden="false" customHeight="true" outlineLevel="0" collapsed="false">
      <c r="B17" s="12" t="s">
        <v>26</v>
      </c>
      <c r="C17" s="13" t="s">
        <v>27</v>
      </c>
      <c r="D17" s="17" t="n">
        <f aca="false">D15*D16</f>
        <v>165000</v>
      </c>
      <c r="E17" s="17" t="n">
        <f aca="false">E15*E16</f>
        <v>240000</v>
      </c>
      <c r="F17" s="17" t="n">
        <f aca="false">F15*F16</f>
        <v>240000</v>
      </c>
    </row>
    <row r="18" customFormat="false" ht="15" hidden="false" customHeight="true" outlineLevel="0" collapsed="false">
      <c r="B18" s="12" t="s">
        <v>38</v>
      </c>
      <c r="C18" s="13" t="s">
        <v>21</v>
      </c>
      <c r="D18" s="14" t="n">
        <v>12</v>
      </c>
      <c r="E18" s="14" t="n">
        <v>16</v>
      </c>
      <c r="F18" s="14" t="n">
        <v>18</v>
      </c>
      <c r="H18" s="15" t="s">
        <v>39</v>
      </c>
    </row>
    <row r="19" customFormat="false" ht="15" hidden="false" customHeight="true" outlineLevel="0" collapsed="false">
      <c r="B19" s="12" t="s">
        <v>23</v>
      </c>
      <c r="C19" s="13" t="s">
        <v>24</v>
      </c>
      <c r="D19" s="16" t="n">
        <v>10000</v>
      </c>
      <c r="E19" s="16" t="n">
        <v>11000</v>
      </c>
      <c r="F19" s="16" t="n">
        <v>11000</v>
      </c>
      <c r="H19" s="15" t="s">
        <v>40</v>
      </c>
    </row>
    <row r="20" customFormat="false" ht="15" hidden="false" customHeight="true" outlineLevel="0" collapsed="false">
      <c r="B20" s="12" t="s">
        <v>26</v>
      </c>
      <c r="C20" s="13" t="s">
        <v>27</v>
      </c>
      <c r="D20" s="17" t="n">
        <f aca="false">D18*D19</f>
        <v>120000</v>
      </c>
      <c r="E20" s="17" t="n">
        <f aca="false">E18*E19</f>
        <v>176000</v>
      </c>
      <c r="F20" s="17" t="n">
        <f aca="false">F18*F19</f>
        <v>198000</v>
      </c>
    </row>
    <row r="21" customFormat="false" ht="15" hidden="false" customHeight="true" outlineLevel="0" collapsed="false">
      <c r="B21" s="11" t="s">
        <v>41</v>
      </c>
      <c r="C21" s="11"/>
      <c r="D21" s="11"/>
      <c r="E21" s="11"/>
      <c r="F21" s="11"/>
    </row>
    <row r="22" customFormat="false" ht="15" hidden="false" customHeight="true" outlineLevel="0" collapsed="false">
      <c r="B22" s="18" t="s">
        <v>42</v>
      </c>
      <c r="C22" s="13" t="s">
        <v>27</v>
      </c>
      <c r="D22" s="19" t="n">
        <f aca="false">D7+D10+D14+D17+D20</f>
        <v>1683000</v>
      </c>
      <c r="E22" s="19" t="n">
        <f aca="false">E7+E10+E14+E17+E20</f>
        <v>2106000</v>
      </c>
      <c r="F22" s="19" t="n">
        <f aca="false">F7+F10+F14+F17+F20</f>
        <v>2626000</v>
      </c>
    </row>
    <row r="23" customFormat="false" ht="15" hidden="false" customHeight="true" outlineLevel="0" collapsed="false">
      <c r="B23" s="12" t="s">
        <v>43</v>
      </c>
      <c r="C23" s="13" t="s">
        <v>44</v>
      </c>
      <c r="D23" s="16" t="n">
        <v>220000</v>
      </c>
      <c r="E23" s="16" t="n">
        <v>280000</v>
      </c>
      <c r="F23" s="16" t="n">
        <v>320000</v>
      </c>
      <c r="H23" s="15" t="s">
        <v>45</v>
      </c>
    </row>
    <row r="24" customFormat="false" ht="15" hidden="false" customHeight="true" outlineLevel="0" collapsed="false">
      <c r="B24" s="12" t="s">
        <v>46</v>
      </c>
      <c r="C24" s="13" t="s">
        <v>44</v>
      </c>
      <c r="D24" s="16" t="n">
        <v>110000</v>
      </c>
      <c r="E24" s="16" t="n">
        <v>150000</v>
      </c>
      <c r="F24" s="16" t="n">
        <v>180000</v>
      </c>
      <c r="H24" s="15" t="s">
        <v>47</v>
      </c>
    </row>
    <row r="25" customFormat="false" ht="15" hidden="false" customHeight="true" outlineLevel="0" collapsed="false">
      <c r="B25" s="18" t="s">
        <v>48</v>
      </c>
      <c r="C25" s="13" t="s">
        <v>27</v>
      </c>
      <c r="D25" s="20" t="n">
        <f aca="false">D22+D23+D24</f>
        <v>2013000</v>
      </c>
      <c r="E25" s="20" t="n">
        <f aca="false">E22+E23+E24</f>
        <v>2536000</v>
      </c>
      <c r="F25" s="20" t="n">
        <f aca="false">F22+F23+F24</f>
        <v>3126000</v>
      </c>
    </row>
    <row r="26" customFormat="false" ht="15" hidden="false" customHeight="true" outlineLevel="0" collapsed="false">
      <c r="B26" s="18" t="s">
        <v>49</v>
      </c>
      <c r="C26" s="13" t="s">
        <v>50</v>
      </c>
      <c r="D26" s="21" t="n">
        <f aca="false">D5+D8+D12+D15+D18</f>
        <v>44</v>
      </c>
      <c r="E26" s="21" t="n">
        <f aca="false">E5+E8+E12+E15+E18</f>
        <v>50</v>
      </c>
      <c r="F26" s="21" t="n">
        <f aca="false">F5+F8+F12+F15+F18</f>
        <v>57</v>
      </c>
      <c r="H26" s="15" t="s">
        <v>51</v>
      </c>
    </row>
    <row r="27" customFormat="false" ht="15" hidden="false" customHeight="true" outlineLevel="0" collapsed="false">
      <c r="B27" s="11" t="s">
        <v>52</v>
      </c>
      <c r="C27" s="11"/>
      <c r="D27" s="11"/>
      <c r="E27" s="11"/>
      <c r="F27" s="11"/>
    </row>
    <row r="28" customFormat="false" ht="15" hidden="false" customHeight="true" outlineLevel="0" collapsed="false">
      <c r="B28" s="12" t="s">
        <v>53</v>
      </c>
      <c r="C28" s="13" t="s">
        <v>54</v>
      </c>
      <c r="D28" s="22" t="n">
        <v>0.7</v>
      </c>
      <c r="E28" s="22" t="n">
        <v>0.7</v>
      </c>
      <c r="F28" s="22" t="n">
        <v>0.72</v>
      </c>
      <c r="H28" s="15" t="s">
        <v>55</v>
      </c>
    </row>
    <row r="29" customFormat="false" ht="15" hidden="false" customHeight="true" outlineLevel="0" collapsed="false">
      <c r="B29" s="12" t="s">
        <v>56</v>
      </c>
      <c r="C29" s="13" t="s">
        <v>54</v>
      </c>
      <c r="D29" s="23" t="n">
        <v>0.6</v>
      </c>
      <c r="E29" s="23" t="n">
        <v>0.6</v>
      </c>
      <c r="F29" s="23" t="n">
        <v>0.6</v>
      </c>
      <c r="H29" s="15" t="s">
        <v>57</v>
      </c>
    </row>
    <row r="30" customFormat="false" ht="15" hidden="false" customHeight="true" outlineLevel="0" collapsed="false">
      <c r="B30" s="12" t="s">
        <v>58</v>
      </c>
      <c r="C30" s="13" t="s">
        <v>54</v>
      </c>
      <c r="D30" s="23" t="n">
        <v>0.5</v>
      </c>
      <c r="E30" s="23" t="n">
        <v>0.5</v>
      </c>
      <c r="F30" s="23" t="n">
        <v>0.5</v>
      </c>
      <c r="H30" s="15" t="s">
        <v>57</v>
      </c>
    </row>
    <row r="31" customFormat="false" ht="15" hidden="false" customHeight="true" outlineLevel="0" collapsed="false">
      <c r="B31" s="18" t="s">
        <v>59</v>
      </c>
      <c r="C31" s="13" t="s">
        <v>27</v>
      </c>
      <c r="D31" s="24" t="n">
        <f aca="false">D22*D28+D23*D29+D24*D30</f>
        <v>1365100</v>
      </c>
      <c r="E31" s="24" t="n">
        <f aca="false">E22*E28+E23*E29+E24*E30</f>
        <v>1717200</v>
      </c>
      <c r="F31" s="24" t="n">
        <f aca="false">F22*F28+F23*F29+F24*F30</f>
        <v>2172720</v>
      </c>
    </row>
    <row r="32" customFormat="false" ht="15" hidden="false" customHeight="true" outlineLevel="0" collapsed="false">
      <c r="B32" s="18" t="s">
        <v>60</v>
      </c>
      <c r="C32" s="13" t="s">
        <v>54</v>
      </c>
      <c r="D32" s="25" t="n">
        <f aca="false">D31/D25</f>
        <v>0.678142076502732</v>
      </c>
      <c r="E32" s="25" t="n">
        <f aca="false">E31/E25</f>
        <v>0.677129337539432</v>
      </c>
      <c r="F32" s="25" t="n">
        <f aca="false">F31/F25</f>
        <v>0.695047984644914</v>
      </c>
    </row>
    <row r="33" customFormat="false" ht="15" hidden="false" customHeight="true" outlineLevel="0" collapsed="false">
      <c r="B33" s="11" t="s">
        <v>61</v>
      </c>
      <c r="C33" s="11"/>
      <c r="D33" s="11"/>
      <c r="E33" s="11"/>
      <c r="F33" s="11"/>
    </row>
    <row r="34" customFormat="false" ht="15" hidden="false" customHeight="true" outlineLevel="0" collapsed="false">
      <c r="B34" s="12" t="s">
        <v>62</v>
      </c>
      <c r="C34" s="13" t="s">
        <v>44</v>
      </c>
      <c r="D34" s="16" t="n">
        <v>120000</v>
      </c>
      <c r="E34" s="16" t="n">
        <v>150000</v>
      </c>
      <c r="F34" s="16" t="n">
        <v>180000</v>
      </c>
      <c r="H34" s="15" t="s">
        <v>63</v>
      </c>
    </row>
    <row r="35" customFormat="false" ht="15" hidden="false" customHeight="true" outlineLevel="0" collapsed="false">
      <c r="B35" s="12" t="s">
        <v>64</v>
      </c>
      <c r="C35" s="13" t="s">
        <v>44</v>
      </c>
      <c r="D35" s="16" t="n">
        <v>70000</v>
      </c>
      <c r="E35" s="16" t="n">
        <v>90000</v>
      </c>
      <c r="F35" s="16" t="n">
        <v>110000</v>
      </c>
      <c r="H35" s="15" t="s">
        <v>65</v>
      </c>
    </row>
    <row r="36" customFormat="false" ht="15" hidden="false" customHeight="true" outlineLevel="0" collapsed="false">
      <c r="B36" s="12" t="s">
        <v>66</v>
      </c>
      <c r="C36" s="13" t="s">
        <v>44</v>
      </c>
      <c r="D36" s="16" t="n">
        <v>30000</v>
      </c>
      <c r="E36" s="16" t="n">
        <v>36000</v>
      </c>
      <c r="F36" s="16" t="n">
        <v>42000</v>
      </c>
      <c r="H36" s="15" t="s">
        <v>67</v>
      </c>
    </row>
    <row r="37" customFormat="false" ht="15" hidden="false" customHeight="true" outlineLevel="0" collapsed="false">
      <c r="B37" s="12" t="s">
        <v>68</v>
      </c>
      <c r="C37" s="13" t="s">
        <v>44</v>
      </c>
      <c r="D37" s="16" t="n">
        <v>60000</v>
      </c>
      <c r="E37" s="16" t="n">
        <v>80000</v>
      </c>
      <c r="F37" s="16" t="n">
        <v>100000</v>
      </c>
      <c r="H37" s="15" t="s">
        <v>69</v>
      </c>
    </row>
    <row r="38" customFormat="false" ht="15" hidden="false" customHeight="true" outlineLevel="0" collapsed="false">
      <c r="B38" s="12" t="s">
        <v>70</v>
      </c>
      <c r="C38" s="13" t="s">
        <v>44</v>
      </c>
      <c r="D38" s="16" t="n">
        <v>30000</v>
      </c>
      <c r="E38" s="16" t="n">
        <v>40000</v>
      </c>
      <c r="F38" s="16" t="n">
        <v>50000</v>
      </c>
      <c r="H38" s="15" t="s">
        <v>71</v>
      </c>
    </row>
    <row r="39" customFormat="false" ht="15" hidden="false" customHeight="true" outlineLevel="0" collapsed="false">
      <c r="B39" s="12" t="s">
        <v>72</v>
      </c>
      <c r="C39" s="13" t="s">
        <v>44</v>
      </c>
      <c r="D39" s="16" t="n">
        <v>48000</v>
      </c>
      <c r="E39" s="16" t="n">
        <v>60000</v>
      </c>
      <c r="F39" s="16" t="n">
        <v>72000</v>
      </c>
      <c r="H39" s="15" t="s">
        <v>73</v>
      </c>
    </row>
    <row r="40" customFormat="false" ht="15" hidden="false" customHeight="true" outlineLevel="0" collapsed="false">
      <c r="B40" s="18" t="s">
        <v>74</v>
      </c>
      <c r="C40" s="13" t="s">
        <v>27</v>
      </c>
      <c r="D40" s="24" t="n">
        <f aca="false">D34+D35+D36+D37+D38+D39</f>
        <v>358000</v>
      </c>
      <c r="E40" s="24" t="n">
        <f aca="false">E34+E35+E36+E37+E38+E39</f>
        <v>456000</v>
      </c>
      <c r="F40" s="24" t="n">
        <f aca="false">F34+F35+F36+F37+F38+F39</f>
        <v>554000</v>
      </c>
    </row>
    <row r="41" customFormat="false" ht="15" hidden="false" customHeight="true" outlineLevel="0" collapsed="false">
      <c r="B41" s="11" t="s">
        <v>75</v>
      </c>
      <c r="C41" s="11"/>
      <c r="D41" s="11"/>
      <c r="E41" s="11"/>
      <c r="F41" s="11"/>
    </row>
    <row r="42" customFormat="false" ht="15" hidden="false" customHeight="true" outlineLevel="0" collapsed="false">
      <c r="B42" s="18" t="s">
        <v>76</v>
      </c>
      <c r="C42" s="13" t="s">
        <v>27</v>
      </c>
      <c r="D42" s="19" t="n">
        <f aca="false">D31-D40</f>
        <v>1007100</v>
      </c>
      <c r="E42" s="19" t="n">
        <f aca="false">E31-E40</f>
        <v>1261200</v>
      </c>
      <c r="F42" s="19" t="n">
        <f aca="false">F31-F40</f>
        <v>1618720</v>
      </c>
    </row>
    <row r="43" customFormat="false" ht="15" hidden="false" customHeight="true" outlineLevel="0" collapsed="false">
      <c r="B43" s="18" t="s">
        <v>77</v>
      </c>
      <c r="C43" s="13" t="s">
        <v>54</v>
      </c>
      <c r="D43" s="26" t="n">
        <f aca="false">D42/D25</f>
        <v>0.500298062593145</v>
      </c>
      <c r="E43" s="26" t="n">
        <f aca="false">E42/E25</f>
        <v>0.497318611987382</v>
      </c>
      <c r="F43" s="26" t="n">
        <f aca="false">F42/F25</f>
        <v>0.517824696097249</v>
      </c>
      <c r="H43" s="15" t="s">
        <v>78</v>
      </c>
    </row>
    <row r="44" customFormat="false" ht="15" hidden="false" customHeight="true" outlineLevel="0" collapsed="false">
      <c r="B44" s="11" t="s">
        <v>79</v>
      </c>
      <c r="C44" s="11"/>
      <c r="D44" s="11"/>
      <c r="E44" s="11"/>
      <c r="F44" s="11"/>
    </row>
    <row r="45" customFormat="false" ht="15" hidden="false" customHeight="true" outlineLevel="0" collapsed="false">
      <c r="B45" s="12" t="s">
        <v>80</v>
      </c>
      <c r="C45" s="13" t="s">
        <v>27</v>
      </c>
      <c r="D45" s="27" t="n">
        <v>100000</v>
      </c>
      <c r="E45" s="27" t="n">
        <v>100000</v>
      </c>
      <c r="F45" s="27" t="n">
        <v>100000</v>
      </c>
      <c r="H45" s="15" t="s">
        <v>81</v>
      </c>
    </row>
    <row r="46" customFormat="false" ht="15" hidden="false" customHeight="true" outlineLevel="0" collapsed="false">
      <c r="B46" s="18" t="s">
        <v>82</v>
      </c>
      <c r="C46" s="13" t="s">
        <v>83</v>
      </c>
      <c r="D46" s="28" t="n">
        <f aca="false">D42/D45</f>
        <v>10.071</v>
      </c>
      <c r="E46" s="28" t="n">
        <f aca="false">E42/E45</f>
        <v>12.612</v>
      </c>
      <c r="F46" s="28" t="n">
        <f aca="false">F42/F45</f>
        <v>16.1872</v>
      </c>
      <c r="H46" s="15" t="s">
        <v>84</v>
      </c>
    </row>
    <row r="47" customFormat="false" ht="15" hidden="false" customHeight="true" outlineLevel="0" collapsed="false">
      <c r="B47" s="18" t="s">
        <v>85</v>
      </c>
      <c r="C47" s="13" t="s">
        <v>86</v>
      </c>
      <c r="D47" s="29" t="n">
        <f aca="false">D45/(D42/9)</f>
        <v>0.893655049151028</v>
      </c>
      <c r="E47" s="29" t="n">
        <f aca="false">E45/(E42/9)</f>
        <v>0.71360608943863</v>
      </c>
      <c r="F47" s="29" t="n">
        <f aca="false">F45/(F42/9)</f>
        <v>0.555994860136404</v>
      </c>
      <c r="H47" s="15" t="s">
        <v>87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6" min="4" style="0" width="14"/>
    <col collapsed="false" customWidth="true" hidden="false" outlineLevel="0" max="7" min="7" style="0" width="3"/>
    <col collapsed="false" customWidth="true" hidden="false" outlineLevel="0" max="8" min="8" style="0" width="52"/>
  </cols>
  <sheetData>
    <row r="1" customFormat="false" ht="16.15" hidden="false" customHeight="false" outlineLevel="0" collapsed="false">
      <c r="B1" s="30" t="s">
        <v>88</v>
      </c>
    </row>
    <row r="2" customFormat="false" ht="15" hidden="false" customHeight="false" outlineLevel="0" collapsed="false">
      <c r="B2" s="31" t="s">
        <v>89</v>
      </c>
    </row>
    <row r="3" customFormat="false" ht="15" hidden="false" customHeight="false" outlineLevel="0" collapsed="false">
      <c r="B3" s="32" t="s">
        <v>13</v>
      </c>
      <c r="C3" s="32" t="s">
        <v>14</v>
      </c>
      <c r="D3" s="32" t="s">
        <v>90</v>
      </c>
      <c r="E3" s="32" t="s">
        <v>91</v>
      </c>
      <c r="F3" s="32" t="s">
        <v>92</v>
      </c>
      <c r="H3" s="32" t="s">
        <v>93</v>
      </c>
    </row>
    <row r="4" customFormat="false" ht="15" hidden="false" customHeight="false" outlineLevel="0" collapsed="false">
      <c r="B4" s="33" t="s">
        <v>19</v>
      </c>
      <c r="C4" s="34"/>
      <c r="D4" s="34"/>
      <c r="E4" s="34"/>
      <c r="F4" s="34"/>
      <c r="G4" s="34"/>
      <c r="H4" s="34"/>
    </row>
    <row r="5" customFormat="false" ht="15" hidden="false" customHeight="false" outlineLevel="0" collapsed="false">
      <c r="B5" s="35" t="s">
        <v>20</v>
      </c>
      <c r="C5" s="0" t="s">
        <v>50</v>
      </c>
      <c r="D5" s="36" t="n">
        <f aca="false">MODEL!E5</f>
        <v>2</v>
      </c>
      <c r="E5" s="37" t="n">
        <v>3</v>
      </c>
      <c r="F5" s="37" t="n">
        <v>4</v>
      </c>
      <c r="H5" s="38" t="s">
        <v>94</v>
      </c>
    </row>
    <row r="6" customFormat="false" ht="15" hidden="false" customHeight="false" outlineLevel="0" collapsed="false">
      <c r="B6" s="35" t="s">
        <v>23</v>
      </c>
      <c r="C6" s="0" t="s">
        <v>24</v>
      </c>
      <c r="D6" s="36" t="n">
        <f aca="false">MODEL!E6</f>
        <v>250000</v>
      </c>
      <c r="E6" s="37" t="n">
        <v>260000</v>
      </c>
      <c r="F6" s="37" t="n">
        <v>273000</v>
      </c>
      <c r="H6" s="38" t="s">
        <v>95</v>
      </c>
    </row>
    <row r="7" customFormat="false" ht="15" hidden="false" customHeight="false" outlineLevel="0" collapsed="false">
      <c r="B7" s="39" t="s">
        <v>26</v>
      </c>
      <c r="C7" s="0" t="s">
        <v>27</v>
      </c>
      <c r="D7" s="40" t="n">
        <f aca="false">D5*D6</f>
        <v>500000</v>
      </c>
      <c r="E7" s="40" t="n">
        <f aca="false">E5*E6</f>
        <v>780000</v>
      </c>
      <c r="F7" s="40" t="n">
        <f aca="false">F5*F6</f>
        <v>1092000</v>
      </c>
    </row>
    <row r="8" customFormat="false" ht="15" hidden="false" customHeight="false" outlineLevel="0" collapsed="false">
      <c r="B8" s="35" t="s">
        <v>96</v>
      </c>
      <c r="C8" s="0" t="s">
        <v>50</v>
      </c>
      <c r="D8" s="36" t="n">
        <f aca="false">MODEL!E8</f>
        <v>14</v>
      </c>
      <c r="E8" s="37" t="n">
        <v>18</v>
      </c>
      <c r="F8" s="37" t="n">
        <v>24</v>
      </c>
      <c r="H8" s="38" t="s">
        <v>97</v>
      </c>
    </row>
    <row r="9" customFormat="false" ht="15" hidden="false" customHeight="false" outlineLevel="0" collapsed="false">
      <c r="B9" s="35" t="s">
        <v>23</v>
      </c>
      <c r="C9" s="0" t="s">
        <v>24</v>
      </c>
      <c r="D9" s="36" t="n">
        <f aca="false">MODEL!E9</f>
        <v>45000</v>
      </c>
      <c r="E9" s="37" t="n">
        <v>47000</v>
      </c>
      <c r="F9" s="37" t="n">
        <v>49000</v>
      </c>
      <c r="H9" s="38" t="s">
        <v>98</v>
      </c>
    </row>
    <row r="10" customFormat="false" ht="15" hidden="false" customHeight="false" outlineLevel="0" collapsed="false">
      <c r="B10" s="39" t="s">
        <v>26</v>
      </c>
      <c r="C10" s="0" t="s">
        <v>27</v>
      </c>
      <c r="D10" s="40" t="n">
        <f aca="false">D8*D9</f>
        <v>630000</v>
      </c>
      <c r="E10" s="40" t="n">
        <f aca="false">E8*E9</f>
        <v>846000</v>
      </c>
      <c r="F10" s="40" t="n">
        <f aca="false">F8*F9</f>
        <v>1176000</v>
      </c>
    </row>
    <row r="11" customFormat="false" ht="15" hidden="false" customHeight="false" outlineLevel="0" collapsed="false">
      <c r="B11" s="33" t="s">
        <v>99</v>
      </c>
      <c r="C11" s="34"/>
      <c r="D11" s="34"/>
      <c r="E11" s="34"/>
      <c r="F11" s="34"/>
      <c r="G11" s="34"/>
      <c r="H11" s="34"/>
    </row>
    <row r="12" customFormat="false" ht="15" hidden="false" customHeight="false" outlineLevel="0" collapsed="false">
      <c r="B12" s="35" t="s">
        <v>32</v>
      </c>
      <c r="C12" s="0" t="s">
        <v>50</v>
      </c>
      <c r="D12" s="36" t="n">
        <f aca="false">MODEL!E12</f>
        <v>14</v>
      </c>
      <c r="E12" s="37" t="n">
        <v>18</v>
      </c>
      <c r="F12" s="37" t="n">
        <v>22</v>
      </c>
      <c r="H12" s="38" t="s">
        <v>100</v>
      </c>
    </row>
    <row r="13" customFormat="false" ht="15" hidden="false" customHeight="false" outlineLevel="0" collapsed="false">
      <c r="B13" s="35" t="s">
        <v>23</v>
      </c>
      <c r="C13" s="0" t="s">
        <v>24</v>
      </c>
      <c r="D13" s="36" t="n">
        <f aca="false">MODEL!E13</f>
        <v>40000</v>
      </c>
      <c r="E13" s="37" t="n">
        <v>42000</v>
      </c>
      <c r="F13" s="37" t="n">
        <v>44000</v>
      </c>
      <c r="H13" s="38" t="s">
        <v>101</v>
      </c>
    </row>
    <row r="14" customFormat="false" ht="15" hidden="false" customHeight="false" outlineLevel="0" collapsed="false">
      <c r="B14" s="39" t="s">
        <v>26</v>
      </c>
      <c r="C14" s="0" t="s">
        <v>27</v>
      </c>
      <c r="D14" s="40" t="n">
        <f aca="false">D12*D13</f>
        <v>560000</v>
      </c>
      <c r="E14" s="40" t="n">
        <f aca="false">E12*E13</f>
        <v>756000</v>
      </c>
      <c r="F14" s="40" t="n">
        <f aca="false">F12*F13</f>
        <v>968000</v>
      </c>
    </row>
    <row r="15" customFormat="false" ht="15" hidden="false" customHeight="false" outlineLevel="0" collapsed="false">
      <c r="B15" s="35" t="s">
        <v>35</v>
      </c>
      <c r="C15" s="0" t="s">
        <v>50</v>
      </c>
      <c r="D15" s="36" t="n">
        <f aca="false">MODEL!E15</f>
        <v>4</v>
      </c>
      <c r="E15" s="37" t="n">
        <v>6</v>
      </c>
      <c r="F15" s="37" t="n">
        <v>8</v>
      </c>
      <c r="H15" s="38" t="s">
        <v>102</v>
      </c>
    </row>
    <row r="16" customFormat="false" ht="15" hidden="false" customHeight="false" outlineLevel="0" collapsed="false">
      <c r="B16" s="35" t="s">
        <v>23</v>
      </c>
      <c r="C16" s="0" t="s">
        <v>24</v>
      </c>
      <c r="D16" s="36" t="n">
        <f aca="false">MODEL!E16</f>
        <v>60000</v>
      </c>
      <c r="E16" s="37" t="n">
        <v>63000</v>
      </c>
      <c r="F16" s="37" t="n">
        <v>66000</v>
      </c>
      <c r="H16" s="38" t="s">
        <v>103</v>
      </c>
    </row>
    <row r="17" customFormat="false" ht="15" hidden="false" customHeight="false" outlineLevel="0" collapsed="false">
      <c r="B17" s="39" t="s">
        <v>26</v>
      </c>
      <c r="C17" s="0" t="s">
        <v>27</v>
      </c>
      <c r="D17" s="40" t="n">
        <f aca="false">D15*D16</f>
        <v>240000</v>
      </c>
      <c r="E17" s="40" t="n">
        <f aca="false">E15*E16</f>
        <v>378000</v>
      </c>
      <c r="F17" s="40" t="n">
        <f aca="false">F15*F16</f>
        <v>528000</v>
      </c>
    </row>
    <row r="18" customFormat="false" ht="15" hidden="false" customHeight="false" outlineLevel="0" collapsed="false">
      <c r="B18" s="35" t="s">
        <v>38</v>
      </c>
      <c r="C18" s="0" t="s">
        <v>50</v>
      </c>
      <c r="D18" s="36" t="n">
        <f aca="false">MODEL!E18</f>
        <v>16</v>
      </c>
      <c r="E18" s="37" t="n">
        <v>22</v>
      </c>
      <c r="F18" s="37" t="n">
        <v>30</v>
      </c>
      <c r="H18" s="38" t="s">
        <v>104</v>
      </c>
    </row>
    <row r="19" customFormat="false" ht="15" hidden="false" customHeight="false" outlineLevel="0" collapsed="false">
      <c r="B19" s="35" t="s">
        <v>23</v>
      </c>
      <c r="C19" s="0" t="s">
        <v>24</v>
      </c>
      <c r="D19" s="36" t="n">
        <f aca="false">MODEL!E19</f>
        <v>11000</v>
      </c>
      <c r="E19" s="37" t="n">
        <v>11500</v>
      </c>
      <c r="F19" s="37" t="n">
        <v>12000</v>
      </c>
      <c r="H19" s="38" t="s">
        <v>105</v>
      </c>
    </row>
    <row r="20" customFormat="false" ht="15" hidden="false" customHeight="false" outlineLevel="0" collapsed="false">
      <c r="B20" s="39" t="s">
        <v>26</v>
      </c>
      <c r="C20" s="0" t="s">
        <v>27</v>
      </c>
      <c r="D20" s="40" t="n">
        <f aca="false">D18*D19</f>
        <v>176000</v>
      </c>
      <c r="E20" s="40" t="n">
        <f aca="false">E18*E19</f>
        <v>253000</v>
      </c>
      <c r="F20" s="40" t="n">
        <f aca="false">F18*F19</f>
        <v>360000</v>
      </c>
    </row>
    <row r="21" customFormat="false" ht="15" hidden="false" customHeight="false" outlineLevel="0" collapsed="false">
      <c r="B21" s="33" t="s">
        <v>41</v>
      </c>
      <c r="C21" s="34"/>
      <c r="D21" s="34"/>
      <c r="E21" s="34"/>
      <c r="F21" s="34"/>
      <c r="G21" s="34"/>
      <c r="H21" s="34"/>
    </row>
    <row r="22" customFormat="false" ht="15" hidden="false" customHeight="false" outlineLevel="0" collapsed="false">
      <c r="B22" s="39" t="s">
        <v>42</v>
      </c>
      <c r="C22" s="0" t="s">
        <v>27</v>
      </c>
      <c r="D22" s="40" t="n">
        <f aca="false">D7+D10+D14+D17+D20</f>
        <v>2106000</v>
      </c>
      <c r="E22" s="40" t="n">
        <f aca="false">E7+E10+E14+E17+E20</f>
        <v>3013000</v>
      </c>
      <c r="F22" s="40" t="n">
        <f aca="false">F7+F10+F14+F17+F20</f>
        <v>4124000</v>
      </c>
    </row>
    <row r="23" customFormat="false" ht="15" hidden="false" customHeight="false" outlineLevel="0" collapsed="false">
      <c r="B23" s="35" t="s">
        <v>43</v>
      </c>
      <c r="C23" s="0" t="s">
        <v>44</v>
      </c>
      <c r="D23" s="36" t="n">
        <f aca="false">MODEL!E23</f>
        <v>280000</v>
      </c>
      <c r="E23" s="37" t="n">
        <v>360000</v>
      </c>
      <c r="F23" s="37" t="n">
        <v>450000</v>
      </c>
      <c r="H23" s="38" t="s">
        <v>106</v>
      </c>
    </row>
    <row r="24" customFormat="false" ht="15" hidden="false" customHeight="false" outlineLevel="0" collapsed="false">
      <c r="B24" s="35" t="s">
        <v>46</v>
      </c>
      <c r="C24" s="0" t="s">
        <v>44</v>
      </c>
      <c r="D24" s="36" t="n">
        <f aca="false">MODEL!E24</f>
        <v>150000</v>
      </c>
      <c r="E24" s="37" t="n">
        <v>200000</v>
      </c>
      <c r="F24" s="37" t="n">
        <v>260000</v>
      </c>
      <c r="H24" s="38" t="s">
        <v>107</v>
      </c>
    </row>
    <row r="25" customFormat="false" ht="15" hidden="false" customHeight="false" outlineLevel="0" collapsed="false">
      <c r="B25" s="39" t="s">
        <v>48</v>
      </c>
      <c r="C25" s="0" t="s">
        <v>27</v>
      </c>
      <c r="D25" s="40" t="n">
        <f aca="false">D22+D23+D24</f>
        <v>2536000</v>
      </c>
      <c r="E25" s="40" t="n">
        <f aca="false">E22+E23+E24</f>
        <v>3573000</v>
      </c>
      <c r="F25" s="40" t="n">
        <f aca="false">F22+F23+F24</f>
        <v>4834000</v>
      </c>
    </row>
    <row r="26" customFormat="false" ht="15" hidden="false" customHeight="false" outlineLevel="0" collapsed="false">
      <c r="B26" s="39" t="s">
        <v>49</v>
      </c>
      <c r="C26" s="0" t="s">
        <v>50</v>
      </c>
      <c r="D26" s="40" t="n">
        <f aca="false">D5+D8+D12+D15+D18</f>
        <v>50</v>
      </c>
      <c r="E26" s="40" t="n">
        <f aca="false">E5+E8+E12+E15+E18</f>
        <v>67</v>
      </c>
      <c r="F26" s="40" t="n">
        <f aca="false">F5+F8+F12+F15+F18</f>
        <v>88</v>
      </c>
      <c r="H26" s="38" t="s">
        <v>108</v>
      </c>
    </row>
    <row r="27" customFormat="false" ht="15" hidden="false" customHeight="false" outlineLevel="0" collapsed="false">
      <c r="B27" s="33" t="s">
        <v>52</v>
      </c>
      <c r="C27" s="34"/>
      <c r="D27" s="34"/>
      <c r="E27" s="34"/>
      <c r="F27" s="34"/>
      <c r="G27" s="34"/>
      <c r="H27" s="34"/>
    </row>
    <row r="28" customFormat="false" ht="15" hidden="false" customHeight="false" outlineLevel="0" collapsed="false">
      <c r="B28" s="35" t="s">
        <v>53</v>
      </c>
      <c r="C28" s="0" t="s">
        <v>54</v>
      </c>
      <c r="D28" s="41" t="n">
        <f aca="false">MODEL!E28</f>
        <v>0.7</v>
      </c>
      <c r="E28" s="42" t="n">
        <v>0.7</v>
      </c>
      <c r="F28" s="42" t="n">
        <v>0.72</v>
      </c>
      <c r="H28" s="38" t="s">
        <v>109</v>
      </c>
    </row>
    <row r="29" customFormat="false" ht="15" hidden="false" customHeight="false" outlineLevel="0" collapsed="false">
      <c r="B29" s="35" t="s">
        <v>56</v>
      </c>
      <c r="C29" s="0" t="s">
        <v>54</v>
      </c>
      <c r="D29" s="41" t="n">
        <f aca="false">MODEL!E29</f>
        <v>0.6</v>
      </c>
      <c r="E29" s="42" t="n">
        <v>0.6</v>
      </c>
      <c r="F29" s="42" t="n">
        <v>0.6</v>
      </c>
    </row>
    <row r="30" customFormat="false" ht="15" hidden="false" customHeight="false" outlineLevel="0" collapsed="false">
      <c r="B30" s="35" t="s">
        <v>58</v>
      </c>
      <c r="C30" s="0" t="s">
        <v>54</v>
      </c>
      <c r="D30" s="41" t="n">
        <f aca="false">MODEL!E30</f>
        <v>0.5</v>
      </c>
      <c r="E30" s="42" t="n">
        <v>0.5</v>
      </c>
      <c r="F30" s="42" t="n">
        <v>0.5</v>
      </c>
    </row>
    <row r="31" customFormat="false" ht="15" hidden="false" customHeight="false" outlineLevel="0" collapsed="false">
      <c r="B31" s="39" t="s">
        <v>59</v>
      </c>
      <c r="C31" s="0" t="s">
        <v>27</v>
      </c>
      <c r="D31" s="40" t="n">
        <f aca="false">D22*D28+D23*D29+D24*D30</f>
        <v>1717200</v>
      </c>
      <c r="E31" s="40" t="n">
        <f aca="false">E22*E28+E23*E29+E24*E30</f>
        <v>2425100</v>
      </c>
      <c r="F31" s="40" t="n">
        <f aca="false">F22*F28+F23*F29+F24*F30</f>
        <v>3369280</v>
      </c>
    </row>
    <row r="32" customFormat="false" ht="15" hidden="false" customHeight="false" outlineLevel="0" collapsed="false">
      <c r="B32" s="39" t="s">
        <v>60</v>
      </c>
      <c r="C32" s="0" t="s">
        <v>54</v>
      </c>
      <c r="D32" s="43" t="n">
        <f aca="false">D31/D25</f>
        <v>0.677129337539432</v>
      </c>
      <c r="E32" s="43" t="n">
        <f aca="false">E31/E25</f>
        <v>0.678729359082004</v>
      </c>
      <c r="F32" s="43" t="n">
        <f aca="false">F31/F25</f>
        <v>0.696996276375672</v>
      </c>
    </row>
    <row r="33" customFormat="false" ht="15" hidden="false" customHeight="false" outlineLevel="0" collapsed="false">
      <c r="B33" s="33" t="s">
        <v>61</v>
      </c>
      <c r="C33" s="34"/>
      <c r="D33" s="34"/>
      <c r="E33" s="34"/>
      <c r="F33" s="34"/>
      <c r="G33" s="34"/>
      <c r="H33" s="34"/>
    </row>
    <row r="34" customFormat="false" ht="15" hidden="false" customHeight="false" outlineLevel="0" collapsed="false">
      <c r="B34" s="35" t="s">
        <v>62</v>
      </c>
      <c r="C34" s="0" t="s">
        <v>44</v>
      </c>
      <c r="D34" s="36" t="n">
        <f aca="false">MODEL!E34</f>
        <v>150000</v>
      </c>
      <c r="E34" s="37" t="n">
        <v>210000</v>
      </c>
      <c r="F34" s="37" t="n">
        <v>280000</v>
      </c>
      <c r="H34" s="38" t="s">
        <v>110</v>
      </c>
    </row>
    <row r="35" customFormat="false" ht="15" hidden="false" customHeight="false" outlineLevel="0" collapsed="false">
      <c r="B35" s="35" t="s">
        <v>64</v>
      </c>
      <c r="C35" s="0" t="s">
        <v>44</v>
      </c>
      <c r="D35" s="36" t="n">
        <f aca="false">MODEL!E35</f>
        <v>90000</v>
      </c>
      <c r="E35" s="37" t="n">
        <v>125000</v>
      </c>
      <c r="F35" s="37" t="n">
        <v>165000</v>
      </c>
      <c r="H35" s="38" t="s">
        <v>111</v>
      </c>
    </row>
    <row r="36" customFormat="false" ht="15" hidden="false" customHeight="false" outlineLevel="0" collapsed="false">
      <c r="B36" s="35" t="s">
        <v>66</v>
      </c>
      <c r="C36" s="0" t="s">
        <v>44</v>
      </c>
      <c r="D36" s="36" t="n">
        <f aca="false">MODEL!E36</f>
        <v>36000</v>
      </c>
      <c r="E36" s="37" t="n">
        <v>45000</v>
      </c>
      <c r="F36" s="37" t="n">
        <v>55000</v>
      </c>
      <c r="H36" s="38" t="s">
        <v>112</v>
      </c>
    </row>
    <row r="37" customFormat="false" ht="15" hidden="false" customHeight="false" outlineLevel="0" collapsed="false">
      <c r="B37" s="35" t="s">
        <v>68</v>
      </c>
      <c r="C37" s="0" t="s">
        <v>44</v>
      </c>
      <c r="D37" s="36" t="n">
        <f aca="false">MODEL!E37</f>
        <v>80000</v>
      </c>
      <c r="E37" s="37" t="n">
        <v>95000</v>
      </c>
      <c r="F37" s="37" t="n">
        <v>110000</v>
      </c>
      <c r="H37" s="38" t="s">
        <v>113</v>
      </c>
    </row>
    <row r="38" customFormat="false" ht="15" hidden="false" customHeight="false" outlineLevel="0" collapsed="false">
      <c r="B38" s="35" t="s">
        <v>70</v>
      </c>
      <c r="C38" s="0" t="s">
        <v>44</v>
      </c>
      <c r="D38" s="36" t="n">
        <f aca="false">MODEL!E38</f>
        <v>40000</v>
      </c>
      <c r="E38" s="37" t="n">
        <v>55000</v>
      </c>
      <c r="F38" s="37" t="n">
        <v>70000</v>
      </c>
      <c r="H38" s="38" t="s">
        <v>114</v>
      </c>
    </row>
    <row r="39" customFormat="false" ht="15" hidden="false" customHeight="false" outlineLevel="0" collapsed="false">
      <c r="B39" s="35" t="s">
        <v>72</v>
      </c>
      <c r="C39" s="0" t="s">
        <v>44</v>
      </c>
      <c r="D39" s="36" t="n">
        <f aca="false">MODEL!E39</f>
        <v>60000</v>
      </c>
      <c r="E39" s="37" t="n">
        <v>75000</v>
      </c>
      <c r="F39" s="37" t="n">
        <v>90000</v>
      </c>
      <c r="H39" s="38" t="s">
        <v>115</v>
      </c>
    </row>
    <row r="40" customFormat="false" ht="15" hidden="false" customHeight="false" outlineLevel="0" collapsed="false">
      <c r="B40" s="39" t="s">
        <v>74</v>
      </c>
      <c r="C40" s="0" t="s">
        <v>27</v>
      </c>
      <c r="D40" s="40" t="n">
        <f aca="false">SUM(D34:D39)</f>
        <v>456000</v>
      </c>
      <c r="E40" s="40" t="n">
        <f aca="false">SUM(E34:E39)</f>
        <v>605000</v>
      </c>
      <c r="F40" s="40" t="n">
        <f aca="false">SUM(F34:F39)</f>
        <v>770000</v>
      </c>
    </row>
    <row r="41" customFormat="false" ht="15" hidden="false" customHeight="false" outlineLevel="0" collapsed="false">
      <c r="B41" s="33" t="s">
        <v>75</v>
      </c>
      <c r="C41" s="34"/>
      <c r="D41" s="34"/>
      <c r="E41" s="34"/>
      <c r="F41" s="34"/>
      <c r="G41" s="34"/>
      <c r="H41" s="34"/>
    </row>
    <row r="42" customFormat="false" ht="15" hidden="false" customHeight="false" outlineLevel="0" collapsed="false">
      <c r="B42" s="44" t="s">
        <v>76</v>
      </c>
      <c r="C42" s="45" t="s">
        <v>27</v>
      </c>
      <c r="D42" s="46" t="n">
        <f aca="false">D31-D40</f>
        <v>1261200</v>
      </c>
      <c r="E42" s="46" t="n">
        <f aca="false">E31-E40</f>
        <v>1820100</v>
      </c>
      <c r="F42" s="46" t="n">
        <f aca="false">F31-F40</f>
        <v>2599280</v>
      </c>
    </row>
    <row r="43" customFormat="false" ht="15" hidden="false" customHeight="false" outlineLevel="0" collapsed="false">
      <c r="B43" s="39" t="s">
        <v>77</v>
      </c>
      <c r="C43" s="0" t="s">
        <v>54</v>
      </c>
      <c r="D43" s="43" t="n">
        <f aca="false">D42/D25</f>
        <v>0.497318611987382</v>
      </c>
      <c r="E43" s="43" t="n">
        <f aca="false">E42/E25</f>
        <v>0.509403862300588</v>
      </c>
      <c r="F43" s="43" t="n">
        <f aca="false">F42/F25</f>
        <v>0.537707902358295</v>
      </c>
      <c r="H43" s="38" t="s">
        <v>78</v>
      </c>
    </row>
    <row r="44" customFormat="false" ht="15" hidden="false" customHeight="false" outlineLevel="0" collapsed="false">
      <c r="B44" s="33" t="s">
        <v>116</v>
      </c>
      <c r="C44" s="34"/>
      <c r="D44" s="34"/>
      <c r="E44" s="34"/>
      <c r="F44" s="34"/>
      <c r="G44" s="34"/>
      <c r="H44" s="34"/>
    </row>
    <row r="45" customFormat="false" ht="15" hidden="false" customHeight="false" outlineLevel="0" collapsed="false">
      <c r="B45" s="39" t="s">
        <v>117</v>
      </c>
      <c r="C45" s="0" t="s">
        <v>54</v>
      </c>
      <c r="E45" s="43" t="n">
        <f aca="false">E42/D42-1</f>
        <v>0.443149381541389</v>
      </c>
      <c r="F45" s="43" t="n">
        <f aca="false">F42/E42-1</f>
        <v>0.428097357288061</v>
      </c>
    </row>
    <row r="46" customFormat="false" ht="15" hidden="false" customHeight="false" outlineLevel="0" collapsed="false">
      <c r="B46" s="39" t="s">
        <v>118</v>
      </c>
      <c r="C46" s="0" t="s">
        <v>54</v>
      </c>
      <c r="D46" s="43" t="n">
        <f aca="false">(F25/D25)^(1/2)-1</f>
        <v>0.380634426471526</v>
      </c>
      <c r="H46" s="38" t="s">
        <v>119</v>
      </c>
    </row>
    <row r="47" customFormat="false" ht="15" hidden="false" customHeight="false" outlineLevel="0" collapsed="false">
      <c r="B47" s="39" t="s">
        <v>120</v>
      </c>
      <c r="C47" s="0" t="s">
        <v>27</v>
      </c>
      <c r="D47" s="40" t="n">
        <f aca="false">D42+E42+F42</f>
        <v>5680580</v>
      </c>
      <c r="H47" s="38" t="s">
        <v>121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4"/>
    <col collapsed="false" customWidth="true" hidden="false" outlineLevel="0" max="3" min="3" style="1" width="16"/>
    <col collapsed="false" customWidth="true" hidden="false" outlineLevel="0" max="5" min="4" style="1" width="14"/>
    <col collapsed="false" customWidth="true" hidden="false" outlineLevel="0" max="6" min="6" style="1" width="50"/>
  </cols>
  <sheetData>
    <row r="1" customFormat="false" ht="17.25" hidden="false" customHeight="true" outlineLevel="0" collapsed="false">
      <c r="B1" s="8" t="s">
        <v>122</v>
      </c>
    </row>
    <row r="3" customFormat="false" ht="15" hidden="false" customHeight="true" outlineLevel="0" collapsed="false">
      <c r="B3" s="47" t="s">
        <v>123</v>
      </c>
      <c r="C3" s="47" t="s">
        <v>124</v>
      </c>
      <c r="D3" s="47" t="s">
        <v>125</v>
      </c>
      <c r="E3" s="47" t="s">
        <v>126</v>
      </c>
      <c r="F3" s="47" t="s">
        <v>127</v>
      </c>
    </row>
    <row r="4" customFormat="false" ht="15" hidden="false" customHeight="true" outlineLevel="0" collapsed="false">
      <c r="B4" s="48" t="s">
        <v>128</v>
      </c>
      <c r="C4" s="48" t="s">
        <v>129</v>
      </c>
      <c r="D4" s="48" t="n">
        <v>333400</v>
      </c>
      <c r="E4" s="48" t="s">
        <v>130</v>
      </c>
      <c r="F4" s="49" t="s">
        <v>131</v>
      </c>
    </row>
    <row r="5" customFormat="false" ht="15" hidden="false" customHeight="true" outlineLevel="0" collapsed="false">
      <c r="B5" s="48" t="s">
        <v>132</v>
      </c>
      <c r="C5" s="48" t="s">
        <v>133</v>
      </c>
      <c r="D5" s="48"/>
      <c r="E5" s="48" t="s">
        <v>134</v>
      </c>
      <c r="F5" s="49" t="s">
        <v>135</v>
      </c>
    </row>
    <row r="6" customFormat="false" ht="15" hidden="false" customHeight="true" outlineLevel="0" collapsed="false">
      <c r="B6" s="48" t="s">
        <v>136</v>
      </c>
      <c r="C6" s="48" t="s">
        <v>137</v>
      </c>
      <c r="D6" s="48"/>
      <c r="E6" s="48" t="s">
        <v>138</v>
      </c>
      <c r="F6" s="49" t="s">
        <v>139</v>
      </c>
    </row>
    <row r="7" customFormat="false" ht="15" hidden="false" customHeight="true" outlineLevel="0" collapsed="false">
      <c r="B7" s="48" t="s">
        <v>140</v>
      </c>
      <c r="C7" s="48" t="s">
        <v>141</v>
      </c>
      <c r="D7" s="48"/>
      <c r="E7" s="48" t="s">
        <v>142</v>
      </c>
      <c r="F7" s="49" t="s">
        <v>143</v>
      </c>
    </row>
    <row r="8" customFormat="false" ht="15" hidden="false" customHeight="true" outlineLevel="0" collapsed="false">
      <c r="B8" s="48" t="s">
        <v>144</v>
      </c>
      <c r="C8" s="48" t="s">
        <v>145</v>
      </c>
      <c r="D8" s="48"/>
      <c r="E8" s="48" t="s">
        <v>146</v>
      </c>
      <c r="F8" s="49" t="s">
        <v>147</v>
      </c>
    </row>
    <row r="9" customFormat="false" ht="15" hidden="false" customHeight="true" outlineLevel="0" collapsed="false">
      <c r="B9" s="48" t="s">
        <v>148</v>
      </c>
      <c r="C9" s="48" t="s">
        <v>149</v>
      </c>
      <c r="D9" s="48"/>
      <c r="E9" s="48" t="s">
        <v>150</v>
      </c>
      <c r="F9" s="49" t="s">
        <v>151</v>
      </c>
    </row>
    <row r="11" customFormat="false" ht="15" hidden="false" customHeight="true" outlineLevel="0" collapsed="false">
      <c r="B11" s="13" t="s">
        <v>152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6"/>
    <col collapsed="false" customWidth="true" hidden="false" outlineLevel="0" max="3" min="3" style="1" width="104"/>
  </cols>
  <sheetData>
    <row r="1" customFormat="false" ht="17.25" hidden="false" customHeight="true" outlineLevel="0" collapsed="false">
      <c r="C1" s="8" t="s">
        <v>153</v>
      </c>
    </row>
    <row r="3" customFormat="false" ht="23.25" hidden="false" customHeight="true" outlineLevel="0" collapsed="false">
      <c r="B3" s="18" t="n">
        <v>1</v>
      </c>
      <c r="C3" s="5" t="s">
        <v>154</v>
      </c>
    </row>
    <row r="4" customFormat="false" ht="15" hidden="false" customHeight="true" outlineLevel="0" collapsed="false">
      <c r="B4" s="18" t="n">
        <v>2</v>
      </c>
      <c r="C4" s="5" t="s">
        <v>155</v>
      </c>
    </row>
    <row r="5" customFormat="false" ht="15" hidden="false" customHeight="true" outlineLevel="0" collapsed="false">
      <c r="B5" s="18" t="n">
        <v>3</v>
      </c>
      <c r="C5" s="5" t="s">
        <v>156</v>
      </c>
    </row>
    <row r="6" customFormat="false" ht="15" hidden="false" customHeight="true" outlineLevel="0" collapsed="false">
      <c r="B6" s="18" t="n">
        <v>4</v>
      </c>
      <c r="C6" s="5" t="s">
        <v>157</v>
      </c>
    </row>
    <row r="7" customFormat="false" ht="15" hidden="false" customHeight="true" outlineLevel="0" collapsed="false">
      <c r="B7" s="18" t="n">
        <v>5</v>
      </c>
      <c r="C7" s="5" t="s">
        <v>158</v>
      </c>
    </row>
    <row r="8" customFormat="false" ht="15" hidden="false" customHeight="true" outlineLevel="0" collapsed="false">
      <c r="B8" s="18" t="n">
        <v>6</v>
      </c>
      <c r="C8" s="5" t="s">
        <v>159</v>
      </c>
    </row>
    <row r="9" customFormat="false" ht="15" hidden="false" customHeight="true" outlineLevel="0" collapsed="false">
      <c r="B9" s="18" t="n">
        <v>7</v>
      </c>
      <c r="C9" s="5" t="s">
        <v>160</v>
      </c>
    </row>
    <row r="10" customFormat="false" ht="15" hidden="false" customHeight="true" outlineLevel="0" collapsed="false">
      <c r="B10" s="18" t="n">
        <v>8</v>
      </c>
      <c r="C10" s="5" t="s">
        <v>161</v>
      </c>
    </row>
    <row r="11" customFormat="false" ht="15" hidden="false" customHeight="true" outlineLevel="0" collapsed="false">
      <c r="B11" s="18" t="n">
        <v>9</v>
      </c>
      <c r="C11" s="5" t="s">
        <v>162</v>
      </c>
    </row>
    <row r="12" customFormat="false" ht="15" hidden="false" customHeight="true" outlineLevel="0" collapsed="false">
      <c r="B12" s="18" t="n">
        <v>10</v>
      </c>
      <c r="C12" s="5" t="s">
        <v>163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2026-06-15T11:23:41Z</dcterms:created>
  <dc:creator>openpyxl</dc:creator>
  <dc:description/>
  <dc:language>en-US</dc:language>
  <cp:lastModifiedBy/>
  <dcterms:modified xsi:type="dcterms:W3CDTF">2026-06-17T02:19:42Z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